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ard of Directors\2024 Board Minutes and Agendas\12-4-24\"/>
    </mc:Choice>
  </mc:AlternateContent>
  <xr:revisionPtr revIDLastSave="0" documentId="8_{E1F7733C-23C7-4D2B-8115-01E0BDA3E2CB}" xr6:coauthVersionLast="47" xr6:coauthVersionMax="47" xr10:uidLastSave="{00000000-0000-0000-0000-000000000000}"/>
  <bookViews>
    <workbookView xWindow="30540" yWindow="-5415" windowWidth="21600" windowHeight="11385" xr2:uid="{158F6605-1F96-46AC-8D3C-495ED041E8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5" i="1"/>
  <c r="G25" i="1"/>
  <c r="I19" i="1"/>
  <c r="I11" i="1"/>
  <c r="I17" i="1"/>
  <c r="I16" i="1"/>
  <c r="I21" i="1"/>
  <c r="I18" i="1"/>
  <c r="I14" i="1"/>
  <c r="I48" i="1"/>
  <c r="I47" i="1"/>
  <c r="I45" i="1"/>
  <c r="I44" i="1"/>
  <c r="I43" i="1"/>
  <c r="I38" i="1"/>
  <c r="I36" i="1"/>
  <c r="I7" i="1"/>
  <c r="I8" i="1" l="1"/>
  <c r="G45" i="1"/>
  <c r="G48" i="1"/>
  <c r="G47" i="1"/>
  <c r="G46" i="1"/>
  <c r="G43" i="1"/>
  <c r="G36" i="1"/>
  <c r="G21" i="1"/>
  <c r="G49" i="1" l="1"/>
  <c r="G51" i="1" l="1"/>
  <c r="G56" i="1" s="1"/>
  <c r="I49" i="1"/>
  <c r="I51" i="1" l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Ray</author>
  </authors>
  <commentList>
    <comment ref="C43" authorId="0" shapeId="0" xr:uid="{5077201B-4D25-456E-80D4-5EF6AFA5693B}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85100+85200</t>
        </r>
      </text>
    </comment>
    <comment ref="C44" authorId="0" shapeId="0" xr:uid="{485CED2F-F329-4550-8D02-0EE14FEE7C46}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85300+81150</t>
        </r>
      </text>
    </comment>
    <comment ref="C48" authorId="0" shapeId="0" xr:uid="{99787C00-73D1-4F1C-B034-2A6830387B84}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<sst xmlns="http://schemas.openxmlformats.org/spreadsheetml/2006/main" count="72" uniqueCount="68">
  <si>
    <t>Columbia County Community Healthcare Consortium , Inc.</t>
  </si>
  <si>
    <t>Operating Budget</t>
  </si>
  <si>
    <t>Revenue and Support</t>
  </si>
  <si>
    <t>Grants - New York State</t>
  </si>
  <si>
    <t xml:space="preserve">Transportation - Medicaid </t>
  </si>
  <si>
    <t>Columbia County Departments</t>
  </si>
  <si>
    <t>OFA: NY Connects, Senior Transportation</t>
  </si>
  <si>
    <t>Dept. of Human Services</t>
  </si>
  <si>
    <t>Dept. of Health</t>
  </si>
  <si>
    <t xml:space="preserve">Donations </t>
  </si>
  <si>
    <t>Fundraising Events-Net</t>
  </si>
  <si>
    <t>Interest - Bank Accounts</t>
  </si>
  <si>
    <t>Investment Income</t>
  </si>
  <si>
    <t>Gain (Loss) on Investments</t>
  </si>
  <si>
    <t xml:space="preserve">Foundation Revenue - </t>
  </si>
  <si>
    <t>In-Kind Rent - Columbia County</t>
  </si>
  <si>
    <t>Miscellaneous Revenue</t>
  </si>
  <si>
    <t>Columbia County BOS</t>
  </si>
  <si>
    <t>Community Cancer Funds</t>
  </si>
  <si>
    <t>Total Revenue and Support</t>
  </si>
  <si>
    <t>Expenses:</t>
  </si>
  <si>
    <t>Salaries</t>
  </si>
  <si>
    <t>Payroll Taxes and Benefits</t>
  </si>
  <si>
    <t>Rents/Storage</t>
  </si>
  <si>
    <t>In-Kind Rent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</si>
  <si>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</si>
  <si>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</si>
  <si>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</si>
  <si>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</si>
  <si>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</si>
  <si>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</si>
  <si>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</si>
  <si>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Audit &amp; Tax Preparation</t>
  </si>
  <si>
    <t>Legal</t>
  </si>
  <si>
    <t>Network/Computer/Website</t>
  </si>
  <si>
    <t>Insurance</t>
  </si>
  <si>
    <t>Staff Development &amp; Board Recognition</t>
  </si>
  <si>
    <t>Sponsored Events</t>
  </si>
  <si>
    <t>Travel, Meals and Conferences</t>
  </si>
  <si>
    <t>Contract Professional/Subcontractor Fees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</si>
  <si>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</si>
  <si>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Advertising &amp; Promotion</t>
  </si>
  <si>
    <t>Total Expenses</t>
  </si>
  <si>
    <t>Change in Unrestricted Net Assets Before Depreciation</t>
  </si>
  <si>
    <t>Depreciation &amp; Amortization</t>
  </si>
  <si>
    <t>Interest</t>
  </si>
  <si>
    <t>Change in Unrestricted Net Assets After Depreciation</t>
  </si>
  <si>
    <t>CARTS related:</t>
  </si>
  <si>
    <t>Program expenses increase due to wage increases for drivers and office staff, lease arrangement with Enterprise Fleet Management.</t>
  </si>
  <si>
    <t>Average hourly rate for drivers wages increases to $15.75/hr from $15.25/hr. Total driver wages &amp; fringe increase by $50,000 with driver's hours increasing by 2,300 hrs for a total of 15,400 hrs. Increase offset by Rip Van Winkle $50K donation.</t>
  </si>
  <si>
    <t>Medicaid revenue for 2023 stays consistent with revenue levels experienced in 2022 year.</t>
  </si>
  <si>
    <t>Annual subcontract thru Office for the Aging for senior transportation (+60) services increases to $47,500 from $46,000</t>
  </si>
  <si>
    <t>Annual subcontract thru Dept of Human Services for transportation services remains consistent with the 2022 amount of $18,000</t>
  </si>
  <si>
    <t>Revenue from Foundations consist of the following</t>
  </si>
  <si>
    <t xml:space="preserve">Rip Van Winkle Foundation - $50,000 </t>
  </si>
  <si>
    <t>Foundation of Community Health - $27,500 (reoccurring annually) for CARTS</t>
  </si>
  <si>
    <t>Foundation of Community Health - $28,000 of $150,00 from operating support</t>
  </si>
  <si>
    <t>Dyson Foundation - $25,000 of $50,000 operating support</t>
  </si>
  <si>
    <t>Small $3,000 increase in individual/business donations due to work completed by new Director of Development &amp; Communication position</t>
  </si>
  <si>
    <t>No expected increase in contributions from Columbia County. Revenue consist with 2022 levels</t>
  </si>
  <si>
    <t>Various County Departments -$20,000</t>
  </si>
  <si>
    <t>Columbia County for Lobby Receptionist &amp; CARTS - $52,000</t>
  </si>
  <si>
    <t xml:space="preserve">Small $3,000 decrease in support from RHN Program for vehicle expenses to $4,000. </t>
  </si>
  <si>
    <t>Immaterial CARTS revenue from service agreements with CMH and Greene County Public Health</t>
  </si>
  <si>
    <t>Greene County</t>
  </si>
  <si>
    <t>Operating Budget - December 31, 2025</t>
  </si>
  <si>
    <t xml:space="preserve"> Projections December 31, 2024</t>
  </si>
  <si>
    <t>For the Year Ended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</si>
</sst>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8" fontId="2" fillId="0" borderId="0" xfId="0" applyNumberFormat="1" applyFont="1"/>
    <xf numFmtId="38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vertical="center"/>
    </xf>
    <xf numFmtId="42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2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 wrapText="1"/>
    </xf>
    <xf numFmtId="38" fontId="0" fillId="0" borderId="0" xfId="0" applyNumberFormat="1" applyAlignment="1">
      <alignment horizontal="right" vertical="center" wrapText="1"/>
    </xf>
    <xf numFmtId="44" fontId="0" fillId="0" borderId="0" xfId="0" applyNumberFormat="1" applyAlignment="1">
      <alignment vertical="center"/>
    </xf>
    <xf numFmtId="42" fontId="0" fillId="0" borderId="0" xfId="0" applyNumberFormat="1" applyAlignment="1">
      <alignment vertical="center"/>
    </xf>
    <xf numFmtId="49" fontId="5" fillId="0" borderId="0" xfId="0" applyNumberFormat="1" applyFont="1" applyAlignment="1">
      <alignment horizontal="left" vertical="center"/>
    </xf>
    <xf numFmtId="41" fontId="5" fillId="0" borderId="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1" fontId="5" fillId="0" borderId="3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0" fillId="0" borderId="4" xfId="0" applyBorder="1"/>
    <xf numFmtId="41" fontId="3" fillId="0" borderId="4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4" fillId="0" borderId="0" xfId="0" applyFont="1"/>
    <xf numFmtId="41" fontId="11" fillId="0" borderId="0" xfId="0" applyNumberFormat="1" applyFont="1"/>
    <xf numFmtId="38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41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E3D5-7E68-43EC-A0BD-97C04CEFFAF1}">
  <dimension ref="A1:AD111"/>
  <sheetViews>
    <sheetView tabSelected="1" workbookViewId="0">
      <selection activeCell="G3" sqref="G3"/>
    </sheetView>
  </sheetViews>
  <sheetFormatPr defaultRowHeight="15" x14ac:dyDescent="0.25"/>
  <cols>
    <col min="1" max="1" width="3.28515625" style="31" customWidth="1"/>
    <col min="2" max="2" width="9.28515625" style="31" customWidth="1"/>
    <col min="3" max="3" width="10" style="31" customWidth="1"/>
    <col min="4" max="4" width="6.5703125" style="31" customWidth="1"/>
    <col min="5" max="5" width="3.28515625" style="31" customWidth="1"/>
    <col min="6" max="6" width="53.85546875" style="31" customWidth="1"/>
    <col min="7" max="7" width="25.5703125" customWidth="1"/>
    <col min="8" max="8" width="2" customWidth="1"/>
    <col min="9" max="9" width="25.42578125" customWidth="1"/>
    <col min="10" max="10" width="11.42578125" bestFit="1" customWidth="1"/>
    <col min="11" max="11" width="9.140625" style="36"/>
    <col min="12" max="12" width="13.140625" style="5" bestFit="1" customWidth="1"/>
    <col min="13" max="13" width="9.140625" style="36"/>
    <col min="246" max="246" width="3.28515625" customWidth="1"/>
    <col min="247" max="247" width="9.28515625" customWidth="1"/>
    <col min="248" max="248" width="10" customWidth="1"/>
    <col min="249" max="249" width="12.5703125" customWidth="1"/>
    <col min="250" max="250" width="3.28515625" customWidth="1"/>
    <col min="251" max="251" width="88.7109375" customWidth="1"/>
    <col min="252" max="252" width="23.85546875" customWidth="1"/>
    <col min="502" max="502" width="3.28515625" customWidth="1"/>
    <col min="503" max="503" width="9.28515625" customWidth="1"/>
    <col min="504" max="504" width="10" customWidth="1"/>
    <col min="505" max="505" width="12.5703125" customWidth="1"/>
    <col min="506" max="506" width="3.28515625" customWidth="1"/>
    <col min="507" max="507" width="88.7109375" customWidth="1"/>
    <col min="508" max="508" width="23.85546875" customWidth="1"/>
    <col min="758" max="758" width="3.28515625" customWidth="1"/>
    <col min="759" max="759" width="9.28515625" customWidth="1"/>
    <col min="760" max="760" width="10" customWidth="1"/>
    <col min="761" max="761" width="12.5703125" customWidth="1"/>
    <col min="762" max="762" width="3.28515625" customWidth="1"/>
    <col min="763" max="763" width="88.7109375" customWidth="1"/>
    <col min="764" max="764" width="23.85546875" customWidth="1"/>
    <col min="1014" max="1014" width="3.28515625" customWidth="1"/>
    <col min="1015" max="1015" width="9.28515625" customWidth="1"/>
    <col min="1016" max="1016" width="10" customWidth="1"/>
    <col min="1017" max="1017" width="12.5703125" customWidth="1"/>
    <col min="1018" max="1018" width="3.28515625" customWidth="1"/>
    <col min="1019" max="1019" width="88.7109375" customWidth="1"/>
    <col min="1020" max="1020" width="23.85546875" customWidth="1"/>
    <col min="1270" max="1270" width="3.28515625" customWidth="1"/>
    <col min="1271" max="1271" width="9.28515625" customWidth="1"/>
    <col min="1272" max="1272" width="10" customWidth="1"/>
    <col min="1273" max="1273" width="12.5703125" customWidth="1"/>
    <col min="1274" max="1274" width="3.28515625" customWidth="1"/>
    <col min="1275" max="1275" width="88.7109375" customWidth="1"/>
    <col min="1276" max="1276" width="23.85546875" customWidth="1"/>
    <col min="1526" max="1526" width="3.28515625" customWidth="1"/>
    <col min="1527" max="1527" width="9.28515625" customWidth="1"/>
    <col min="1528" max="1528" width="10" customWidth="1"/>
    <col min="1529" max="1529" width="12.5703125" customWidth="1"/>
    <col min="1530" max="1530" width="3.28515625" customWidth="1"/>
    <col min="1531" max="1531" width="88.7109375" customWidth="1"/>
    <col min="1532" max="1532" width="23.85546875" customWidth="1"/>
    <col min="1782" max="1782" width="3.28515625" customWidth="1"/>
    <col min="1783" max="1783" width="9.28515625" customWidth="1"/>
    <col min="1784" max="1784" width="10" customWidth="1"/>
    <col min="1785" max="1785" width="12.5703125" customWidth="1"/>
    <col min="1786" max="1786" width="3.28515625" customWidth="1"/>
    <col min="1787" max="1787" width="88.7109375" customWidth="1"/>
    <col min="1788" max="1788" width="23.85546875" customWidth="1"/>
    <col min="2038" max="2038" width="3.28515625" customWidth="1"/>
    <col min="2039" max="2039" width="9.28515625" customWidth="1"/>
    <col min="2040" max="2040" width="10" customWidth="1"/>
    <col min="2041" max="2041" width="12.5703125" customWidth="1"/>
    <col min="2042" max="2042" width="3.28515625" customWidth="1"/>
    <col min="2043" max="2043" width="88.7109375" customWidth="1"/>
    <col min="2044" max="2044" width="23.85546875" customWidth="1"/>
    <col min="2294" max="2294" width="3.28515625" customWidth="1"/>
    <col min="2295" max="2295" width="9.28515625" customWidth="1"/>
    <col min="2296" max="2296" width="10" customWidth="1"/>
    <col min="2297" max="2297" width="12.5703125" customWidth="1"/>
    <col min="2298" max="2298" width="3.28515625" customWidth="1"/>
    <col min="2299" max="2299" width="88.7109375" customWidth="1"/>
    <col min="2300" max="2300" width="23.85546875" customWidth="1"/>
    <col min="2550" max="2550" width="3.28515625" customWidth="1"/>
    <col min="2551" max="2551" width="9.28515625" customWidth="1"/>
    <col min="2552" max="2552" width="10" customWidth="1"/>
    <col min="2553" max="2553" width="12.5703125" customWidth="1"/>
    <col min="2554" max="2554" width="3.28515625" customWidth="1"/>
    <col min="2555" max="2555" width="88.7109375" customWidth="1"/>
    <col min="2556" max="2556" width="23.85546875" customWidth="1"/>
    <col min="2806" max="2806" width="3.28515625" customWidth="1"/>
    <col min="2807" max="2807" width="9.28515625" customWidth="1"/>
    <col min="2808" max="2808" width="10" customWidth="1"/>
    <col min="2809" max="2809" width="12.5703125" customWidth="1"/>
    <col min="2810" max="2810" width="3.28515625" customWidth="1"/>
    <col min="2811" max="2811" width="88.7109375" customWidth="1"/>
    <col min="2812" max="2812" width="23.85546875" customWidth="1"/>
    <col min="3062" max="3062" width="3.28515625" customWidth="1"/>
    <col min="3063" max="3063" width="9.28515625" customWidth="1"/>
    <col min="3064" max="3064" width="10" customWidth="1"/>
    <col min="3065" max="3065" width="12.5703125" customWidth="1"/>
    <col min="3066" max="3066" width="3.28515625" customWidth="1"/>
    <col min="3067" max="3067" width="88.7109375" customWidth="1"/>
    <col min="3068" max="3068" width="23.85546875" customWidth="1"/>
    <col min="3318" max="3318" width="3.28515625" customWidth="1"/>
    <col min="3319" max="3319" width="9.28515625" customWidth="1"/>
    <col min="3320" max="3320" width="10" customWidth="1"/>
    <col min="3321" max="3321" width="12.5703125" customWidth="1"/>
    <col min="3322" max="3322" width="3.28515625" customWidth="1"/>
    <col min="3323" max="3323" width="88.7109375" customWidth="1"/>
    <col min="3324" max="3324" width="23.85546875" customWidth="1"/>
    <col min="3574" max="3574" width="3.28515625" customWidth="1"/>
    <col min="3575" max="3575" width="9.28515625" customWidth="1"/>
    <col min="3576" max="3576" width="10" customWidth="1"/>
    <col min="3577" max="3577" width="12.5703125" customWidth="1"/>
    <col min="3578" max="3578" width="3.28515625" customWidth="1"/>
    <col min="3579" max="3579" width="88.7109375" customWidth="1"/>
    <col min="3580" max="3580" width="23.85546875" customWidth="1"/>
    <col min="3830" max="3830" width="3.28515625" customWidth="1"/>
    <col min="3831" max="3831" width="9.28515625" customWidth="1"/>
    <col min="3832" max="3832" width="10" customWidth="1"/>
    <col min="3833" max="3833" width="12.5703125" customWidth="1"/>
    <col min="3834" max="3834" width="3.28515625" customWidth="1"/>
    <col min="3835" max="3835" width="88.7109375" customWidth="1"/>
    <col min="3836" max="3836" width="23.85546875" customWidth="1"/>
    <col min="4086" max="4086" width="3.28515625" customWidth="1"/>
    <col min="4087" max="4087" width="9.28515625" customWidth="1"/>
    <col min="4088" max="4088" width="10" customWidth="1"/>
    <col min="4089" max="4089" width="12.5703125" customWidth="1"/>
    <col min="4090" max="4090" width="3.28515625" customWidth="1"/>
    <col min="4091" max="4091" width="88.7109375" customWidth="1"/>
    <col min="4092" max="4092" width="23.85546875" customWidth="1"/>
    <col min="4342" max="4342" width="3.28515625" customWidth="1"/>
    <col min="4343" max="4343" width="9.28515625" customWidth="1"/>
    <col min="4344" max="4344" width="10" customWidth="1"/>
    <col min="4345" max="4345" width="12.5703125" customWidth="1"/>
    <col min="4346" max="4346" width="3.28515625" customWidth="1"/>
    <col min="4347" max="4347" width="88.7109375" customWidth="1"/>
    <col min="4348" max="4348" width="23.85546875" customWidth="1"/>
    <col min="4598" max="4598" width="3.28515625" customWidth="1"/>
    <col min="4599" max="4599" width="9.28515625" customWidth="1"/>
    <col min="4600" max="4600" width="10" customWidth="1"/>
    <col min="4601" max="4601" width="12.5703125" customWidth="1"/>
    <col min="4602" max="4602" width="3.28515625" customWidth="1"/>
    <col min="4603" max="4603" width="88.7109375" customWidth="1"/>
    <col min="4604" max="4604" width="23.85546875" customWidth="1"/>
    <col min="4854" max="4854" width="3.28515625" customWidth="1"/>
    <col min="4855" max="4855" width="9.28515625" customWidth="1"/>
    <col min="4856" max="4856" width="10" customWidth="1"/>
    <col min="4857" max="4857" width="12.5703125" customWidth="1"/>
    <col min="4858" max="4858" width="3.28515625" customWidth="1"/>
    <col min="4859" max="4859" width="88.7109375" customWidth="1"/>
    <col min="4860" max="4860" width="23.85546875" customWidth="1"/>
    <col min="5110" max="5110" width="3.28515625" customWidth="1"/>
    <col min="5111" max="5111" width="9.28515625" customWidth="1"/>
    <col min="5112" max="5112" width="10" customWidth="1"/>
    <col min="5113" max="5113" width="12.5703125" customWidth="1"/>
    <col min="5114" max="5114" width="3.28515625" customWidth="1"/>
    <col min="5115" max="5115" width="88.7109375" customWidth="1"/>
    <col min="5116" max="5116" width="23.85546875" customWidth="1"/>
    <col min="5366" max="5366" width="3.28515625" customWidth="1"/>
    <col min="5367" max="5367" width="9.28515625" customWidth="1"/>
    <col min="5368" max="5368" width="10" customWidth="1"/>
    <col min="5369" max="5369" width="12.5703125" customWidth="1"/>
    <col min="5370" max="5370" width="3.28515625" customWidth="1"/>
    <col min="5371" max="5371" width="88.7109375" customWidth="1"/>
    <col min="5372" max="5372" width="23.85546875" customWidth="1"/>
    <col min="5622" max="5622" width="3.28515625" customWidth="1"/>
    <col min="5623" max="5623" width="9.28515625" customWidth="1"/>
    <col min="5624" max="5624" width="10" customWidth="1"/>
    <col min="5625" max="5625" width="12.5703125" customWidth="1"/>
    <col min="5626" max="5626" width="3.28515625" customWidth="1"/>
    <col min="5627" max="5627" width="88.7109375" customWidth="1"/>
    <col min="5628" max="5628" width="23.85546875" customWidth="1"/>
    <col min="5878" max="5878" width="3.28515625" customWidth="1"/>
    <col min="5879" max="5879" width="9.28515625" customWidth="1"/>
    <col min="5880" max="5880" width="10" customWidth="1"/>
    <col min="5881" max="5881" width="12.5703125" customWidth="1"/>
    <col min="5882" max="5882" width="3.28515625" customWidth="1"/>
    <col min="5883" max="5883" width="88.7109375" customWidth="1"/>
    <col min="5884" max="5884" width="23.85546875" customWidth="1"/>
    <col min="6134" max="6134" width="3.28515625" customWidth="1"/>
    <col min="6135" max="6135" width="9.28515625" customWidth="1"/>
    <col min="6136" max="6136" width="10" customWidth="1"/>
    <col min="6137" max="6137" width="12.5703125" customWidth="1"/>
    <col min="6138" max="6138" width="3.28515625" customWidth="1"/>
    <col min="6139" max="6139" width="88.7109375" customWidth="1"/>
    <col min="6140" max="6140" width="23.85546875" customWidth="1"/>
    <col min="6390" max="6390" width="3.28515625" customWidth="1"/>
    <col min="6391" max="6391" width="9.28515625" customWidth="1"/>
    <col min="6392" max="6392" width="10" customWidth="1"/>
    <col min="6393" max="6393" width="12.5703125" customWidth="1"/>
    <col min="6394" max="6394" width="3.28515625" customWidth="1"/>
    <col min="6395" max="6395" width="88.7109375" customWidth="1"/>
    <col min="6396" max="6396" width="23.85546875" customWidth="1"/>
    <col min="6646" max="6646" width="3.28515625" customWidth="1"/>
    <col min="6647" max="6647" width="9.28515625" customWidth="1"/>
    <col min="6648" max="6648" width="10" customWidth="1"/>
    <col min="6649" max="6649" width="12.5703125" customWidth="1"/>
    <col min="6650" max="6650" width="3.28515625" customWidth="1"/>
    <col min="6651" max="6651" width="88.7109375" customWidth="1"/>
    <col min="6652" max="6652" width="23.85546875" customWidth="1"/>
    <col min="6902" max="6902" width="3.28515625" customWidth="1"/>
    <col min="6903" max="6903" width="9.28515625" customWidth="1"/>
    <col min="6904" max="6904" width="10" customWidth="1"/>
    <col min="6905" max="6905" width="12.5703125" customWidth="1"/>
    <col min="6906" max="6906" width="3.28515625" customWidth="1"/>
    <col min="6907" max="6907" width="88.7109375" customWidth="1"/>
    <col min="6908" max="6908" width="23.85546875" customWidth="1"/>
    <col min="7158" max="7158" width="3.28515625" customWidth="1"/>
    <col min="7159" max="7159" width="9.28515625" customWidth="1"/>
    <col min="7160" max="7160" width="10" customWidth="1"/>
    <col min="7161" max="7161" width="12.5703125" customWidth="1"/>
    <col min="7162" max="7162" width="3.28515625" customWidth="1"/>
    <col min="7163" max="7163" width="88.7109375" customWidth="1"/>
    <col min="7164" max="7164" width="23.85546875" customWidth="1"/>
    <col min="7414" max="7414" width="3.28515625" customWidth="1"/>
    <col min="7415" max="7415" width="9.28515625" customWidth="1"/>
    <col min="7416" max="7416" width="10" customWidth="1"/>
    <col min="7417" max="7417" width="12.5703125" customWidth="1"/>
    <col min="7418" max="7418" width="3.28515625" customWidth="1"/>
    <col min="7419" max="7419" width="88.7109375" customWidth="1"/>
    <col min="7420" max="7420" width="23.85546875" customWidth="1"/>
    <col min="7670" max="7670" width="3.28515625" customWidth="1"/>
    <col min="7671" max="7671" width="9.28515625" customWidth="1"/>
    <col min="7672" max="7672" width="10" customWidth="1"/>
    <col min="7673" max="7673" width="12.5703125" customWidth="1"/>
    <col min="7674" max="7674" width="3.28515625" customWidth="1"/>
    <col min="7675" max="7675" width="88.7109375" customWidth="1"/>
    <col min="7676" max="7676" width="23.85546875" customWidth="1"/>
    <col min="7926" max="7926" width="3.28515625" customWidth="1"/>
    <col min="7927" max="7927" width="9.28515625" customWidth="1"/>
    <col min="7928" max="7928" width="10" customWidth="1"/>
    <col min="7929" max="7929" width="12.5703125" customWidth="1"/>
    <col min="7930" max="7930" width="3.28515625" customWidth="1"/>
    <col min="7931" max="7931" width="88.7109375" customWidth="1"/>
    <col min="7932" max="7932" width="23.85546875" customWidth="1"/>
    <col min="8182" max="8182" width="3.28515625" customWidth="1"/>
    <col min="8183" max="8183" width="9.28515625" customWidth="1"/>
    <col min="8184" max="8184" width="10" customWidth="1"/>
    <col min="8185" max="8185" width="12.5703125" customWidth="1"/>
    <col min="8186" max="8186" width="3.28515625" customWidth="1"/>
    <col min="8187" max="8187" width="88.7109375" customWidth="1"/>
    <col min="8188" max="8188" width="23.85546875" customWidth="1"/>
    <col min="8438" max="8438" width="3.28515625" customWidth="1"/>
    <col min="8439" max="8439" width="9.28515625" customWidth="1"/>
    <col min="8440" max="8440" width="10" customWidth="1"/>
    <col min="8441" max="8441" width="12.5703125" customWidth="1"/>
    <col min="8442" max="8442" width="3.28515625" customWidth="1"/>
    <col min="8443" max="8443" width="88.7109375" customWidth="1"/>
    <col min="8444" max="8444" width="23.85546875" customWidth="1"/>
    <col min="8694" max="8694" width="3.28515625" customWidth="1"/>
    <col min="8695" max="8695" width="9.28515625" customWidth="1"/>
    <col min="8696" max="8696" width="10" customWidth="1"/>
    <col min="8697" max="8697" width="12.5703125" customWidth="1"/>
    <col min="8698" max="8698" width="3.28515625" customWidth="1"/>
    <col min="8699" max="8699" width="88.7109375" customWidth="1"/>
    <col min="8700" max="8700" width="23.85546875" customWidth="1"/>
    <col min="8950" max="8950" width="3.28515625" customWidth="1"/>
    <col min="8951" max="8951" width="9.28515625" customWidth="1"/>
    <col min="8952" max="8952" width="10" customWidth="1"/>
    <col min="8953" max="8953" width="12.5703125" customWidth="1"/>
    <col min="8954" max="8954" width="3.28515625" customWidth="1"/>
    <col min="8955" max="8955" width="88.7109375" customWidth="1"/>
    <col min="8956" max="8956" width="23.85546875" customWidth="1"/>
    <col min="9206" max="9206" width="3.28515625" customWidth="1"/>
    <col min="9207" max="9207" width="9.28515625" customWidth="1"/>
    <col min="9208" max="9208" width="10" customWidth="1"/>
    <col min="9209" max="9209" width="12.5703125" customWidth="1"/>
    <col min="9210" max="9210" width="3.28515625" customWidth="1"/>
    <col min="9211" max="9211" width="88.7109375" customWidth="1"/>
    <col min="9212" max="9212" width="23.85546875" customWidth="1"/>
    <col min="9462" max="9462" width="3.28515625" customWidth="1"/>
    <col min="9463" max="9463" width="9.28515625" customWidth="1"/>
    <col min="9464" max="9464" width="10" customWidth="1"/>
    <col min="9465" max="9465" width="12.5703125" customWidth="1"/>
    <col min="9466" max="9466" width="3.28515625" customWidth="1"/>
    <col min="9467" max="9467" width="88.7109375" customWidth="1"/>
    <col min="9468" max="9468" width="23.85546875" customWidth="1"/>
    <col min="9718" max="9718" width="3.28515625" customWidth="1"/>
    <col min="9719" max="9719" width="9.28515625" customWidth="1"/>
    <col min="9720" max="9720" width="10" customWidth="1"/>
    <col min="9721" max="9721" width="12.5703125" customWidth="1"/>
    <col min="9722" max="9722" width="3.28515625" customWidth="1"/>
    <col min="9723" max="9723" width="88.7109375" customWidth="1"/>
    <col min="9724" max="9724" width="23.85546875" customWidth="1"/>
    <col min="9974" max="9974" width="3.28515625" customWidth="1"/>
    <col min="9975" max="9975" width="9.28515625" customWidth="1"/>
    <col min="9976" max="9976" width="10" customWidth="1"/>
    <col min="9977" max="9977" width="12.5703125" customWidth="1"/>
    <col min="9978" max="9978" width="3.28515625" customWidth="1"/>
    <col min="9979" max="9979" width="88.7109375" customWidth="1"/>
    <col min="9980" max="9980" width="23.85546875" customWidth="1"/>
    <col min="10230" max="10230" width="3.28515625" customWidth="1"/>
    <col min="10231" max="10231" width="9.28515625" customWidth="1"/>
    <col min="10232" max="10232" width="10" customWidth="1"/>
    <col min="10233" max="10233" width="12.5703125" customWidth="1"/>
    <col min="10234" max="10234" width="3.28515625" customWidth="1"/>
    <col min="10235" max="10235" width="88.7109375" customWidth="1"/>
    <col min="10236" max="10236" width="23.85546875" customWidth="1"/>
    <col min="10486" max="10486" width="3.28515625" customWidth="1"/>
    <col min="10487" max="10487" width="9.28515625" customWidth="1"/>
    <col min="10488" max="10488" width="10" customWidth="1"/>
    <col min="10489" max="10489" width="12.5703125" customWidth="1"/>
    <col min="10490" max="10490" width="3.28515625" customWidth="1"/>
    <col min="10491" max="10491" width="88.7109375" customWidth="1"/>
    <col min="10492" max="10492" width="23.85546875" customWidth="1"/>
    <col min="10742" max="10742" width="3.28515625" customWidth="1"/>
    <col min="10743" max="10743" width="9.28515625" customWidth="1"/>
    <col min="10744" max="10744" width="10" customWidth="1"/>
    <col min="10745" max="10745" width="12.5703125" customWidth="1"/>
    <col min="10746" max="10746" width="3.28515625" customWidth="1"/>
    <col min="10747" max="10747" width="88.7109375" customWidth="1"/>
    <col min="10748" max="10748" width="23.85546875" customWidth="1"/>
    <col min="10998" max="10998" width="3.28515625" customWidth="1"/>
    <col min="10999" max="10999" width="9.28515625" customWidth="1"/>
    <col min="11000" max="11000" width="10" customWidth="1"/>
    <col min="11001" max="11001" width="12.5703125" customWidth="1"/>
    <col min="11002" max="11002" width="3.28515625" customWidth="1"/>
    <col min="11003" max="11003" width="88.7109375" customWidth="1"/>
    <col min="11004" max="11004" width="23.85546875" customWidth="1"/>
    <col min="11254" max="11254" width="3.28515625" customWidth="1"/>
    <col min="11255" max="11255" width="9.28515625" customWidth="1"/>
    <col min="11256" max="11256" width="10" customWidth="1"/>
    <col min="11257" max="11257" width="12.5703125" customWidth="1"/>
    <col min="11258" max="11258" width="3.28515625" customWidth="1"/>
    <col min="11259" max="11259" width="88.7109375" customWidth="1"/>
    <col min="11260" max="11260" width="23.85546875" customWidth="1"/>
    <col min="11510" max="11510" width="3.28515625" customWidth="1"/>
    <col min="11511" max="11511" width="9.28515625" customWidth="1"/>
    <col min="11512" max="11512" width="10" customWidth="1"/>
    <col min="11513" max="11513" width="12.5703125" customWidth="1"/>
    <col min="11514" max="11514" width="3.28515625" customWidth="1"/>
    <col min="11515" max="11515" width="88.7109375" customWidth="1"/>
    <col min="11516" max="11516" width="23.85546875" customWidth="1"/>
    <col min="11766" max="11766" width="3.28515625" customWidth="1"/>
    <col min="11767" max="11767" width="9.28515625" customWidth="1"/>
    <col min="11768" max="11768" width="10" customWidth="1"/>
    <col min="11769" max="11769" width="12.5703125" customWidth="1"/>
    <col min="11770" max="11770" width="3.28515625" customWidth="1"/>
    <col min="11771" max="11771" width="88.7109375" customWidth="1"/>
    <col min="11772" max="11772" width="23.85546875" customWidth="1"/>
    <col min="12022" max="12022" width="3.28515625" customWidth="1"/>
    <col min="12023" max="12023" width="9.28515625" customWidth="1"/>
    <col min="12024" max="12024" width="10" customWidth="1"/>
    <col min="12025" max="12025" width="12.5703125" customWidth="1"/>
    <col min="12026" max="12026" width="3.28515625" customWidth="1"/>
    <col min="12027" max="12027" width="88.7109375" customWidth="1"/>
    <col min="12028" max="12028" width="23.85546875" customWidth="1"/>
    <col min="12278" max="12278" width="3.28515625" customWidth="1"/>
    <col min="12279" max="12279" width="9.28515625" customWidth="1"/>
    <col min="12280" max="12280" width="10" customWidth="1"/>
    <col min="12281" max="12281" width="12.5703125" customWidth="1"/>
    <col min="12282" max="12282" width="3.28515625" customWidth="1"/>
    <col min="12283" max="12283" width="88.7109375" customWidth="1"/>
    <col min="12284" max="12284" width="23.85546875" customWidth="1"/>
    <col min="12534" max="12534" width="3.28515625" customWidth="1"/>
    <col min="12535" max="12535" width="9.28515625" customWidth="1"/>
    <col min="12536" max="12536" width="10" customWidth="1"/>
    <col min="12537" max="12537" width="12.5703125" customWidth="1"/>
    <col min="12538" max="12538" width="3.28515625" customWidth="1"/>
    <col min="12539" max="12539" width="88.7109375" customWidth="1"/>
    <col min="12540" max="12540" width="23.85546875" customWidth="1"/>
    <col min="12790" max="12790" width="3.28515625" customWidth="1"/>
    <col min="12791" max="12791" width="9.28515625" customWidth="1"/>
    <col min="12792" max="12792" width="10" customWidth="1"/>
    <col min="12793" max="12793" width="12.5703125" customWidth="1"/>
    <col min="12794" max="12794" width="3.28515625" customWidth="1"/>
    <col min="12795" max="12795" width="88.7109375" customWidth="1"/>
    <col min="12796" max="12796" width="23.85546875" customWidth="1"/>
    <col min="13046" max="13046" width="3.28515625" customWidth="1"/>
    <col min="13047" max="13047" width="9.28515625" customWidth="1"/>
    <col min="13048" max="13048" width="10" customWidth="1"/>
    <col min="13049" max="13049" width="12.5703125" customWidth="1"/>
    <col min="13050" max="13050" width="3.28515625" customWidth="1"/>
    <col min="13051" max="13051" width="88.7109375" customWidth="1"/>
    <col min="13052" max="13052" width="23.85546875" customWidth="1"/>
    <col min="13302" max="13302" width="3.28515625" customWidth="1"/>
    <col min="13303" max="13303" width="9.28515625" customWidth="1"/>
    <col min="13304" max="13304" width="10" customWidth="1"/>
    <col min="13305" max="13305" width="12.5703125" customWidth="1"/>
    <col min="13306" max="13306" width="3.28515625" customWidth="1"/>
    <col min="13307" max="13307" width="88.7109375" customWidth="1"/>
    <col min="13308" max="13308" width="23.85546875" customWidth="1"/>
    <col min="13558" max="13558" width="3.28515625" customWidth="1"/>
    <col min="13559" max="13559" width="9.28515625" customWidth="1"/>
    <col min="13560" max="13560" width="10" customWidth="1"/>
    <col min="13561" max="13561" width="12.5703125" customWidth="1"/>
    <col min="13562" max="13562" width="3.28515625" customWidth="1"/>
    <col min="13563" max="13563" width="88.7109375" customWidth="1"/>
    <col min="13564" max="13564" width="23.85546875" customWidth="1"/>
    <col min="13814" max="13814" width="3.28515625" customWidth="1"/>
    <col min="13815" max="13815" width="9.28515625" customWidth="1"/>
    <col min="13816" max="13816" width="10" customWidth="1"/>
    <col min="13817" max="13817" width="12.5703125" customWidth="1"/>
    <col min="13818" max="13818" width="3.28515625" customWidth="1"/>
    <col min="13819" max="13819" width="88.7109375" customWidth="1"/>
    <col min="13820" max="13820" width="23.85546875" customWidth="1"/>
    <col min="14070" max="14070" width="3.28515625" customWidth="1"/>
    <col min="14071" max="14071" width="9.28515625" customWidth="1"/>
    <col min="14072" max="14072" width="10" customWidth="1"/>
    <col min="14073" max="14073" width="12.5703125" customWidth="1"/>
    <col min="14074" max="14074" width="3.28515625" customWidth="1"/>
    <col min="14075" max="14075" width="88.7109375" customWidth="1"/>
    <col min="14076" max="14076" width="23.85546875" customWidth="1"/>
    <col min="14326" max="14326" width="3.28515625" customWidth="1"/>
    <col min="14327" max="14327" width="9.28515625" customWidth="1"/>
    <col min="14328" max="14328" width="10" customWidth="1"/>
    <col min="14329" max="14329" width="12.5703125" customWidth="1"/>
    <col min="14330" max="14330" width="3.28515625" customWidth="1"/>
    <col min="14331" max="14331" width="88.7109375" customWidth="1"/>
    <col min="14332" max="14332" width="23.85546875" customWidth="1"/>
    <col min="14582" max="14582" width="3.28515625" customWidth="1"/>
    <col min="14583" max="14583" width="9.28515625" customWidth="1"/>
    <col min="14584" max="14584" width="10" customWidth="1"/>
    <col min="14585" max="14585" width="12.5703125" customWidth="1"/>
    <col min="14586" max="14586" width="3.28515625" customWidth="1"/>
    <col min="14587" max="14587" width="88.7109375" customWidth="1"/>
    <col min="14588" max="14588" width="23.85546875" customWidth="1"/>
    <col min="14838" max="14838" width="3.28515625" customWidth="1"/>
    <col min="14839" max="14839" width="9.28515625" customWidth="1"/>
    <col min="14840" max="14840" width="10" customWidth="1"/>
    <col min="14841" max="14841" width="12.5703125" customWidth="1"/>
    <col min="14842" max="14842" width="3.28515625" customWidth="1"/>
    <col min="14843" max="14843" width="88.7109375" customWidth="1"/>
    <col min="14844" max="14844" width="23.85546875" customWidth="1"/>
    <col min="15094" max="15094" width="3.28515625" customWidth="1"/>
    <col min="15095" max="15095" width="9.28515625" customWidth="1"/>
    <col min="15096" max="15096" width="10" customWidth="1"/>
    <col min="15097" max="15097" width="12.5703125" customWidth="1"/>
    <col min="15098" max="15098" width="3.28515625" customWidth="1"/>
    <col min="15099" max="15099" width="88.7109375" customWidth="1"/>
    <col min="15100" max="15100" width="23.85546875" customWidth="1"/>
    <col min="15350" max="15350" width="3.28515625" customWidth="1"/>
    <col min="15351" max="15351" width="9.28515625" customWidth="1"/>
    <col min="15352" max="15352" width="10" customWidth="1"/>
    <col min="15353" max="15353" width="12.5703125" customWidth="1"/>
    <col min="15354" max="15354" width="3.28515625" customWidth="1"/>
    <col min="15355" max="15355" width="88.7109375" customWidth="1"/>
    <col min="15356" max="15356" width="23.85546875" customWidth="1"/>
    <col min="15606" max="15606" width="3.28515625" customWidth="1"/>
    <col min="15607" max="15607" width="9.28515625" customWidth="1"/>
    <col min="15608" max="15608" width="10" customWidth="1"/>
    <col min="15609" max="15609" width="12.5703125" customWidth="1"/>
    <col min="15610" max="15610" width="3.28515625" customWidth="1"/>
    <col min="15611" max="15611" width="88.7109375" customWidth="1"/>
    <col min="15612" max="15612" width="23.85546875" customWidth="1"/>
    <col min="15862" max="15862" width="3.28515625" customWidth="1"/>
    <col min="15863" max="15863" width="9.28515625" customWidth="1"/>
    <col min="15864" max="15864" width="10" customWidth="1"/>
    <col min="15865" max="15865" width="12.5703125" customWidth="1"/>
    <col min="15866" max="15866" width="3.28515625" customWidth="1"/>
    <col min="15867" max="15867" width="88.7109375" customWidth="1"/>
    <col min="15868" max="15868" width="23.85546875" customWidth="1"/>
    <col min="16118" max="16118" width="3.28515625" customWidth="1"/>
    <col min="16119" max="16119" width="9.28515625" customWidth="1"/>
    <col min="16120" max="16120" width="10" customWidth="1"/>
    <col min="16121" max="16121" width="12.5703125" customWidth="1"/>
    <col min="16122" max="16122" width="3.28515625" customWidth="1"/>
    <col min="16123" max="16123" width="88.7109375" customWidth="1"/>
    <col min="16124" max="16124" width="23.85546875" customWidth="1"/>
  </cols>
  <sheetData>
    <row r="1" spans="1:30" ht="22.5" customHeight="1" x14ac:dyDescent="0.4">
      <c r="A1" s="1" t="s">
        <v>0</v>
      </c>
      <c r="B1" s="2"/>
      <c r="C1" s="3"/>
      <c r="D1" s="3"/>
      <c r="E1" s="3"/>
      <c r="F1" s="2"/>
      <c r="G1" s="2"/>
      <c r="H1" s="2"/>
      <c r="I1" s="2"/>
      <c r="J1" s="2"/>
      <c r="K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customHeight="1" x14ac:dyDescent="0.4">
      <c r="A2" s="1" t="s">
        <v>1</v>
      </c>
      <c r="B2" s="2"/>
      <c r="C2" s="3"/>
      <c r="D2" s="3"/>
      <c r="E2" s="3"/>
      <c r="F2" s="2"/>
      <c r="G2" s="2"/>
      <c r="H2" s="2"/>
      <c r="I2" s="2"/>
      <c r="J2" s="2"/>
      <c r="K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2.5" customHeight="1" x14ac:dyDescent="0.4">
      <c r="A3" s="1" t="s">
        <v>67</v>
      </c>
      <c r="B3" s="2"/>
      <c r="C3" s="3"/>
      <c r="D3" s="3"/>
      <c r="E3" s="3"/>
      <c r="F3" s="2"/>
      <c r="G3" s="2"/>
      <c r="H3" s="2"/>
      <c r="I3" s="2"/>
      <c r="J3" s="2"/>
      <c r="K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7" customFormat="1" ht="8.25" customHeight="1" x14ac:dyDescent="0.25">
      <c r="A4" s="6"/>
      <c r="B4" s="6"/>
      <c r="C4" s="6"/>
      <c r="D4" s="6"/>
      <c r="E4" s="6"/>
      <c r="F4" s="6"/>
      <c r="K4" s="8"/>
      <c r="L4" s="9"/>
      <c r="M4" s="8"/>
    </row>
    <row r="5" spans="1:30" s="11" customFormat="1" ht="8.25" customHeight="1" thickBot="1" x14ac:dyDescent="0.3">
      <c r="A5" s="10"/>
      <c r="B5" s="10"/>
      <c r="C5" s="10"/>
      <c r="D5" s="10"/>
      <c r="E5" s="10"/>
      <c r="F5" s="10"/>
      <c r="K5" s="12"/>
      <c r="L5" s="9"/>
      <c r="M5" s="12"/>
    </row>
    <row r="6" spans="1:30" s="11" customFormat="1" ht="48" customHeight="1" thickBot="1" x14ac:dyDescent="0.3">
      <c r="A6" s="10"/>
      <c r="B6" s="13" t="s">
        <v>2</v>
      </c>
      <c r="C6" s="13"/>
      <c r="D6" s="13"/>
      <c r="E6" s="13"/>
      <c r="F6" s="13"/>
      <c r="G6" s="14" t="s">
        <v>65</v>
      </c>
      <c r="H6" s="14"/>
      <c r="I6" s="14" t="s">
        <v>66</v>
      </c>
      <c r="K6" s="12"/>
      <c r="L6" s="9"/>
      <c r="M6" s="12"/>
    </row>
    <row r="7" spans="1:30" s="11" customFormat="1" ht="20.25" x14ac:dyDescent="0.25">
      <c r="A7" s="10"/>
      <c r="B7" s="10"/>
      <c r="C7" s="15" t="s">
        <v>3</v>
      </c>
      <c r="D7" s="15"/>
      <c r="E7" s="15"/>
      <c r="F7" s="10"/>
      <c r="G7" s="16">
        <v>494542</v>
      </c>
      <c r="H7" s="16"/>
      <c r="I7" s="16">
        <f>434049.61+45000+28000</f>
        <v>507049.61</v>
      </c>
      <c r="K7" s="12"/>
      <c r="L7" s="9"/>
      <c r="M7" s="12"/>
    </row>
    <row r="8" spans="1:30" s="11" customFormat="1" ht="20.25" x14ac:dyDescent="0.25">
      <c r="A8" s="10"/>
      <c r="B8" s="10"/>
      <c r="C8" s="15" t="s">
        <v>4</v>
      </c>
      <c r="D8" s="15"/>
      <c r="E8" s="15"/>
      <c r="F8" s="10"/>
      <c r="G8" s="17">
        <v>150000</v>
      </c>
      <c r="H8" s="17"/>
      <c r="I8" s="17">
        <f>149791+13000+11000</f>
        <v>173791</v>
      </c>
      <c r="K8" s="12"/>
      <c r="L8" s="9"/>
      <c r="M8" s="12"/>
    </row>
    <row r="9" spans="1:30" s="11" customFormat="1" ht="20.25" x14ac:dyDescent="0.25">
      <c r="A9" s="10"/>
      <c r="B9" s="10"/>
      <c r="C9" s="15" t="s">
        <v>64</v>
      </c>
      <c r="D9" s="15"/>
      <c r="E9" s="15"/>
      <c r="F9" s="10"/>
      <c r="G9" s="17">
        <v>54929</v>
      </c>
      <c r="H9" s="17"/>
      <c r="I9" s="17">
        <v>38692</v>
      </c>
      <c r="K9" s="12"/>
      <c r="L9" s="9"/>
      <c r="M9" s="12"/>
    </row>
    <row r="10" spans="1:30" s="11" customFormat="1" ht="20.25" x14ac:dyDescent="0.25">
      <c r="A10" s="10"/>
      <c r="B10" s="10"/>
      <c r="C10" s="15" t="s">
        <v>5</v>
      </c>
      <c r="D10" s="15"/>
      <c r="E10" s="15"/>
      <c r="F10" s="10"/>
      <c r="G10" s="17">
        <v>0</v>
      </c>
      <c r="H10" s="17"/>
      <c r="I10" s="17"/>
      <c r="K10" s="12"/>
      <c r="L10" s="9"/>
      <c r="M10" s="12"/>
    </row>
    <row r="11" spans="1:30" s="11" customFormat="1" ht="20.25" x14ac:dyDescent="0.25">
      <c r="A11" s="10"/>
      <c r="B11" s="10"/>
      <c r="D11" s="15" t="s">
        <v>6</v>
      </c>
      <c r="E11" s="15"/>
      <c r="F11" s="10"/>
      <c r="G11" s="17">
        <v>216335</v>
      </c>
      <c r="H11" s="17"/>
      <c r="I11" s="17">
        <f>3052+44692.88+28125+50000+89582.63</f>
        <v>215452.51</v>
      </c>
      <c r="J11" s="18"/>
      <c r="K11" s="12"/>
      <c r="L11" s="19"/>
      <c r="M11" s="12"/>
    </row>
    <row r="12" spans="1:30" s="11" customFormat="1" ht="20.25" x14ac:dyDescent="0.25">
      <c r="A12" s="10"/>
      <c r="B12" s="10"/>
      <c r="D12" s="15" t="s">
        <v>7</v>
      </c>
      <c r="E12" s="15"/>
      <c r="F12" s="10"/>
      <c r="G12" s="17">
        <v>18000</v>
      </c>
      <c r="H12" s="17"/>
      <c r="I12" s="17">
        <v>18000</v>
      </c>
      <c r="J12" s="20"/>
      <c r="K12" s="12"/>
      <c r="L12" s="9"/>
      <c r="M12" s="12"/>
    </row>
    <row r="13" spans="1:30" s="11" customFormat="1" ht="20.25" x14ac:dyDescent="0.25">
      <c r="A13" s="10"/>
      <c r="B13" s="10"/>
      <c r="C13" s="15"/>
      <c r="D13" s="15" t="s">
        <v>8</v>
      </c>
      <c r="E13" s="15"/>
      <c r="F13" s="10"/>
      <c r="G13" s="17">
        <v>5000</v>
      </c>
      <c r="H13" s="17"/>
      <c r="I13" s="17">
        <v>5000</v>
      </c>
      <c r="J13" s="20"/>
      <c r="K13" s="12"/>
      <c r="L13" s="9"/>
      <c r="M13" s="12"/>
    </row>
    <row r="14" spans="1:30" s="11" customFormat="1" ht="20.25" x14ac:dyDescent="0.25">
      <c r="A14" s="10"/>
      <c r="B14" s="10"/>
      <c r="C14" s="15" t="s">
        <v>9</v>
      </c>
      <c r="D14" s="15"/>
      <c r="E14" s="15"/>
      <c r="F14" s="10"/>
      <c r="G14" s="17">
        <v>20000</v>
      </c>
      <c r="H14" s="17"/>
      <c r="I14" s="17">
        <f>17318.78+2200</f>
        <v>19518.78</v>
      </c>
      <c r="J14" s="20"/>
      <c r="K14" s="12"/>
      <c r="L14" s="9"/>
      <c r="M14" s="12"/>
    </row>
    <row r="15" spans="1:30" s="11" customFormat="1" ht="20.25" x14ac:dyDescent="0.25">
      <c r="A15" s="10"/>
      <c r="B15" s="10"/>
      <c r="C15" s="15" t="s">
        <v>10</v>
      </c>
      <c r="D15" s="15"/>
      <c r="E15" s="15"/>
      <c r="F15" s="10"/>
      <c r="G15" s="17">
        <v>25000</v>
      </c>
      <c r="H15" s="17"/>
      <c r="I15" s="17">
        <v>27027.119999999999</v>
      </c>
      <c r="J15" s="20"/>
      <c r="K15" s="12"/>
      <c r="L15" s="9"/>
      <c r="M15" s="12"/>
    </row>
    <row r="16" spans="1:30" s="11" customFormat="1" ht="20.25" x14ac:dyDescent="0.25">
      <c r="A16" s="10"/>
      <c r="B16" s="10"/>
      <c r="C16" s="15" t="s">
        <v>11</v>
      </c>
      <c r="D16" s="15"/>
      <c r="E16" s="15"/>
      <c r="F16" s="10"/>
      <c r="G16" s="17">
        <v>9950</v>
      </c>
      <c r="H16" s="17"/>
      <c r="I16" s="17">
        <f>4823.89+1800</f>
        <v>6623.89</v>
      </c>
      <c r="J16" s="20"/>
      <c r="K16" s="12"/>
      <c r="L16" s="9"/>
      <c r="M16" s="12"/>
    </row>
    <row r="17" spans="1:13" s="11" customFormat="1" ht="20.25" x14ac:dyDescent="0.25">
      <c r="A17" s="10"/>
      <c r="B17" s="10"/>
      <c r="C17" s="15" t="s">
        <v>12</v>
      </c>
      <c r="D17" s="15"/>
      <c r="E17" s="15"/>
      <c r="F17" s="10"/>
      <c r="G17" s="17">
        <v>3500</v>
      </c>
      <c r="H17" s="17"/>
      <c r="I17" s="17">
        <f>3235.38+2000</f>
        <v>5235.38</v>
      </c>
      <c r="J17" s="20"/>
      <c r="K17" s="12"/>
      <c r="L17" s="9"/>
      <c r="M17" s="12"/>
    </row>
    <row r="18" spans="1:13" s="11" customFormat="1" ht="20.25" x14ac:dyDescent="0.25">
      <c r="A18" s="10"/>
      <c r="B18" s="10"/>
      <c r="C18" s="15" t="s">
        <v>13</v>
      </c>
      <c r="D18" s="15"/>
      <c r="E18" s="15"/>
      <c r="F18" s="10"/>
      <c r="G18" s="17">
        <v>8000</v>
      </c>
      <c r="H18" s="17"/>
      <c r="I18" s="17">
        <f>52340.3-10000</f>
        <v>42340.3</v>
      </c>
      <c r="J18" s="20"/>
      <c r="K18" s="12"/>
      <c r="L18" s="9"/>
      <c r="M18" s="12"/>
    </row>
    <row r="19" spans="1:13" s="11" customFormat="1" ht="20.25" x14ac:dyDescent="0.25">
      <c r="A19" s="10"/>
      <c r="B19" s="10"/>
      <c r="C19" s="15" t="s">
        <v>14</v>
      </c>
      <c r="D19" s="15"/>
      <c r="E19" s="15"/>
      <c r="F19" s="10"/>
      <c r="G19" s="17">
        <v>250000</v>
      </c>
      <c r="H19" s="17"/>
      <c r="I19" s="17">
        <f>100000+7500+25000+125000+50000+(4166.67*3)</f>
        <v>320000.01</v>
      </c>
      <c r="J19" s="21"/>
      <c r="K19" s="12"/>
      <c r="L19" s="9"/>
      <c r="M19" s="12"/>
    </row>
    <row r="20" spans="1:13" s="11" customFormat="1" ht="20.25" x14ac:dyDescent="0.25">
      <c r="A20" s="10"/>
      <c r="B20" s="10"/>
      <c r="C20" s="15" t="s">
        <v>15</v>
      </c>
      <c r="D20" s="22"/>
      <c r="E20" s="22"/>
      <c r="F20" s="22"/>
      <c r="G20" s="17">
        <v>52740</v>
      </c>
      <c r="H20" s="17"/>
      <c r="I20" s="17">
        <v>52740</v>
      </c>
      <c r="J20" s="21"/>
      <c r="K20" s="12"/>
      <c r="L20" s="9"/>
      <c r="M20" s="12"/>
    </row>
    <row r="21" spans="1:13" s="11" customFormat="1" ht="20.25" x14ac:dyDescent="0.25">
      <c r="A21" s="10"/>
      <c r="B21" s="10"/>
      <c r="C21" s="15" t="s">
        <v>16</v>
      </c>
      <c r="D21" s="22"/>
      <c r="E21" s="22"/>
      <c r="F21" s="22"/>
      <c r="G21" s="17">
        <f>250</f>
        <v>250</v>
      </c>
      <c r="H21" s="17"/>
      <c r="I21" s="17">
        <f>5929.89+2500</f>
        <v>8429.89</v>
      </c>
      <c r="J21" s="21"/>
      <c r="K21" s="12"/>
      <c r="L21" s="9"/>
      <c r="M21" s="12"/>
    </row>
    <row r="22" spans="1:13" s="11" customFormat="1" ht="20.25" x14ac:dyDescent="0.25">
      <c r="A22" s="10"/>
      <c r="B22" s="10"/>
      <c r="C22" s="15" t="s">
        <v>5</v>
      </c>
      <c r="D22" s="22"/>
      <c r="E22" s="22"/>
      <c r="F22" s="22"/>
      <c r="G22" s="17">
        <v>21000</v>
      </c>
      <c r="H22" s="17"/>
      <c r="I22" s="17">
        <v>21000</v>
      </c>
      <c r="J22" s="21"/>
      <c r="K22" s="12"/>
      <c r="L22" s="9"/>
      <c r="M22" s="12"/>
    </row>
    <row r="23" spans="1:13" s="11" customFormat="1" ht="20.25" x14ac:dyDescent="0.25">
      <c r="A23" s="10"/>
      <c r="B23" s="10"/>
      <c r="C23" s="15" t="s">
        <v>17</v>
      </c>
      <c r="D23" s="22"/>
      <c r="E23" s="22"/>
      <c r="F23" s="22"/>
      <c r="G23" s="17">
        <v>52000</v>
      </c>
      <c r="H23" s="17"/>
      <c r="I23" s="17">
        <v>52000</v>
      </c>
      <c r="J23" s="21"/>
      <c r="K23" s="12"/>
      <c r="L23" s="9"/>
      <c r="M23" s="12"/>
    </row>
    <row r="24" spans="1:13" s="11" customFormat="1" ht="20.25" x14ac:dyDescent="0.25">
      <c r="A24" s="10"/>
      <c r="B24" s="10"/>
      <c r="C24" s="15" t="s">
        <v>18</v>
      </c>
      <c r="D24" s="22"/>
      <c r="E24" s="22"/>
      <c r="F24" s="22"/>
      <c r="G24" s="17">
        <v>9533</v>
      </c>
      <c r="H24" s="17"/>
      <c r="I24" s="17">
        <v>11785.4</v>
      </c>
      <c r="J24" s="21"/>
      <c r="K24" s="12"/>
      <c r="L24" s="9"/>
      <c r="M24" s="12"/>
    </row>
    <row r="25" spans="1:13" s="11" customFormat="1" ht="20.25" x14ac:dyDescent="0.25">
      <c r="A25" s="10"/>
      <c r="B25" s="10"/>
      <c r="C25" s="15"/>
      <c r="D25" s="10" t="s">
        <v>19</v>
      </c>
      <c r="E25" s="15"/>
      <c r="F25" s="10"/>
      <c r="G25" s="23">
        <f>SUM(G7:G24)</f>
        <v>1390779</v>
      </c>
      <c r="H25" s="23"/>
      <c r="I25" s="23">
        <f>SUM(I7:I24)</f>
        <v>1524685.89</v>
      </c>
      <c r="J25" s="42"/>
      <c r="K25" s="12"/>
      <c r="L25" s="9"/>
      <c r="M25" s="12"/>
    </row>
    <row r="26" spans="1:13" s="11" customFormat="1" ht="21" thickBot="1" x14ac:dyDescent="0.3">
      <c r="A26" s="10"/>
      <c r="B26" s="10"/>
      <c r="C26" s="15"/>
      <c r="D26" s="10"/>
      <c r="E26" s="15"/>
      <c r="F26" s="10"/>
      <c r="G26" s="17"/>
      <c r="H26" s="17"/>
      <c r="I26" s="17"/>
      <c r="K26" s="12"/>
      <c r="L26" s="9"/>
      <c r="M26" s="12"/>
    </row>
    <row r="27" spans="1:13" s="11" customFormat="1" ht="54.75" thickBot="1" x14ac:dyDescent="0.3">
      <c r="A27" s="10"/>
      <c r="B27" s="13" t="s">
        <v>20</v>
      </c>
      <c r="C27" s="13"/>
      <c r="D27" s="13"/>
      <c r="E27" s="13"/>
      <c r="F27" s="13"/>
      <c r="G27" s="14" t="s">
        <v>65</v>
      </c>
      <c r="H27" s="14"/>
      <c r="I27" s="14" t="s">
        <v>66</v>
      </c>
      <c r="K27" s="12"/>
      <c r="L27" s="9"/>
      <c r="M27" s="12"/>
    </row>
    <row r="28" spans="1:13" s="11" customFormat="1" ht="20.25" x14ac:dyDescent="0.25">
      <c r="A28" s="10"/>
      <c r="B28" s="10"/>
      <c r="C28" s="15" t="s">
        <v>21</v>
      </c>
      <c r="D28" s="15"/>
      <c r="E28" s="15"/>
      <c r="F28" s="15"/>
      <c r="G28" s="17">
        <v>957074</v>
      </c>
      <c r="H28" s="17"/>
      <c r="I28" s="17">
        <v>884891.83</v>
      </c>
      <c r="K28" s="12"/>
      <c r="L28" s="9"/>
      <c r="M28" s="12"/>
    </row>
    <row r="29" spans="1:13" s="11" customFormat="1" ht="20.25" x14ac:dyDescent="0.25">
      <c r="A29" s="10"/>
      <c r="B29" s="10"/>
      <c r="C29" s="15" t="s">
        <v>22</v>
      </c>
      <c r="D29" s="15"/>
      <c r="E29" s="15"/>
      <c r="F29" s="15"/>
      <c r="G29" s="17">
        <v>207826</v>
      </c>
      <c r="H29" s="17"/>
      <c r="I29" s="17">
        <f>167534+24000</f>
        <v>191534</v>
      </c>
      <c r="K29" s="12"/>
      <c r="L29" s="9"/>
      <c r="M29" s="12"/>
    </row>
    <row r="30" spans="1:13" s="11" customFormat="1" ht="20.25" x14ac:dyDescent="0.25">
      <c r="A30" s="10"/>
      <c r="B30" s="10"/>
      <c r="C30" s="15" t="s">
        <v>23</v>
      </c>
      <c r="D30" s="15"/>
      <c r="E30" s="15"/>
      <c r="F30" s="15"/>
      <c r="G30" s="17">
        <v>1800</v>
      </c>
      <c r="H30" s="17"/>
      <c r="I30" s="17">
        <v>1800</v>
      </c>
      <c r="K30" s="12"/>
      <c r="L30" s="9"/>
      <c r="M30" s="12"/>
    </row>
    <row r="31" spans="1:13" s="11" customFormat="1" ht="20.25" x14ac:dyDescent="0.25">
      <c r="A31" s="10"/>
      <c r="B31" s="10"/>
      <c r="C31" s="15" t="s">
        <v>24</v>
      </c>
      <c r="D31" s="15"/>
      <c r="E31" s="15"/>
      <c r="F31" s="15"/>
      <c r="G31" s="17">
        <v>52740</v>
      </c>
      <c r="H31" s="17"/>
      <c r="I31" s="17">
        <v>52740</v>
      </c>
      <c r="K31" s="12"/>
      <c r="L31" s="9"/>
      <c r="M31" s="12"/>
    </row>
    <row r="32" spans="1:13" s="11" customFormat="1" ht="20.25" x14ac:dyDescent="0.25">
      <c r="A32" s="10"/>
      <c r="B32" s="10"/>
      <c r="C32" s="15" t="s">
        <v>25</v>
      </c>
      <c r="D32" s="15"/>
      <c r="E32" s="15"/>
      <c r="F32" s="15"/>
      <c r="G32" s="17">
        <v>18335</v>
      </c>
      <c r="H32" s="17"/>
      <c r="I32" s="17">
        <v>20519</v>
      </c>
      <c r="K32" s="12"/>
      <c r="L32" s="9"/>
      <c r="M32" s="12"/>
    </row>
    <row r="33" spans="1:14" s="11" customFormat="1" ht="20.25" x14ac:dyDescent="0.25">
      <c r="A33" s="10"/>
      <c r="B33" s="10"/>
      <c r="C33" s="15" t="s">
        <v>26</v>
      </c>
      <c r="D33" s="15"/>
      <c r="E33" s="15"/>
      <c r="F33" s="15"/>
      <c r="G33" s="17">
        <v>2495</v>
      </c>
      <c r="H33" s="17"/>
      <c r="I33" s="17">
        <v>2750</v>
      </c>
      <c r="K33" s="12"/>
      <c r="L33" s="9"/>
      <c r="M33" s="12"/>
    </row>
    <row r="34" spans="1:14" s="11" customFormat="1" ht="20.25" x14ac:dyDescent="0.25">
      <c r="A34" s="10"/>
      <c r="B34" s="10"/>
      <c r="C34" s="15" t="s">
        <v>27</v>
      </c>
      <c r="D34" s="15"/>
      <c r="E34" s="15"/>
      <c r="F34" s="15"/>
      <c r="G34" s="17">
        <v>3390</v>
      </c>
      <c r="H34" s="17"/>
      <c r="I34" s="17">
        <v>3850</v>
      </c>
      <c r="K34" s="12"/>
      <c r="L34" s="9"/>
      <c r="M34" s="12"/>
    </row>
    <row r="35" spans="1:14" s="11" customFormat="1" ht="20.25" x14ac:dyDescent="0.25">
      <c r="A35" s="10"/>
      <c r="B35" s="10"/>
      <c r="C35" s="15" t="s">
        <v>28</v>
      </c>
      <c r="D35" s="15"/>
      <c r="E35" s="15"/>
      <c r="F35" s="15"/>
      <c r="G35" s="17">
        <v>1173</v>
      </c>
      <c r="H35" s="17"/>
      <c r="I35" s="17">
        <v>2460</v>
      </c>
      <c r="K35" s="12"/>
      <c r="L35" s="9"/>
      <c r="M35" s="12"/>
    </row>
    <row r="36" spans="1:14" s="11" customFormat="1" ht="20.25" x14ac:dyDescent="0.25">
      <c r="A36" s="10"/>
      <c r="B36" s="10"/>
      <c r="C36" s="15" t="s">
        <v>29</v>
      </c>
      <c r="D36" s="15"/>
      <c r="E36" s="15"/>
      <c r="F36" s="15"/>
      <c r="G36" s="17">
        <f>22700+7500</f>
        <v>30200</v>
      </c>
      <c r="H36" s="17"/>
      <c r="I36" s="17">
        <f>21095+7200</f>
        <v>28295</v>
      </c>
      <c r="K36" s="12"/>
      <c r="L36" s="9"/>
      <c r="M36" s="12"/>
    </row>
    <row r="37" spans="1:14" s="11" customFormat="1" ht="20.25" x14ac:dyDescent="0.25">
      <c r="A37" s="10"/>
      <c r="B37" s="10"/>
      <c r="C37" s="15" t="s">
        <v>30</v>
      </c>
      <c r="D37" s="15"/>
      <c r="E37" s="15"/>
      <c r="F37" s="15"/>
      <c r="G37" s="17">
        <v>3838</v>
      </c>
      <c r="H37" s="17"/>
      <c r="I37" s="17">
        <v>5010</v>
      </c>
      <c r="K37" s="12"/>
      <c r="L37" s="9"/>
      <c r="M37" s="12"/>
    </row>
    <row r="38" spans="1:14" s="11" customFormat="1" ht="20.25" x14ac:dyDescent="0.25">
      <c r="A38" s="10"/>
      <c r="B38" s="10"/>
      <c r="C38" s="15" t="s">
        <v>31</v>
      </c>
      <c r="D38" s="15"/>
      <c r="E38" s="15"/>
      <c r="F38" s="15"/>
      <c r="G38" s="17">
        <v>881</v>
      </c>
      <c r="H38" s="17"/>
      <c r="I38" s="17">
        <f>786+300</f>
        <v>1086</v>
      </c>
      <c r="K38" s="12"/>
      <c r="L38" s="9"/>
      <c r="M38" s="12"/>
    </row>
    <row r="39" spans="1:14" s="11" customFormat="1" ht="20.25" x14ac:dyDescent="0.25">
      <c r="A39" s="10"/>
      <c r="B39" s="10"/>
      <c r="C39" s="15" t="s">
        <v>32</v>
      </c>
      <c r="D39" s="15"/>
      <c r="E39" s="15"/>
      <c r="F39" s="15"/>
      <c r="G39" s="17">
        <v>26000</v>
      </c>
      <c r="H39" s="17"/>
      <c r="I39" s="17">
        <v>25000</v>
      </c>
      <c r="K39" s="12"/>
      <c r="L39" s="9"/>
      <c r="M39" s="12"/>
    </row>
    <row r="40" spans="1:14" s="11" customFormat="1" ht="20.25" x14ac:dyDescent="0.25">
      <c r="A40" s="10"/>
      <c r="B40" s="10"/>
      <c r="C40" s="44" t="s">
        <v>33</v>
      </c>
      <c r="D40" s="44"/>
      <c r="E40" s="44"/>
      <c r="F40" s="44"/>
      <c r="G40" s="17">
        <v>0</v>
      </c>
      <c r="H40" s="17"/>
      <c r="I40" s="17">
        <v>651.5</v>
      </c>
      <c r="J40" s="24"/>
      <c r="K40" s="12"/>
      <c r="L40" s="9"/>
      <c r="M40" s="12"/>
    </row>
    <row r="41" spans="1:14" s="11" customFormat="1" ht="20.25" x14ac:dyDescent="0.25">
      <c r="A41" s="10"/>
      <c r="B41" s="10"/>
      <c r="C41" s="15" t="s">
        <v>34</v>
      </c>
      <c r="D41" s="15"/>
      <c r="E41" s="15"/>
      <c r="F41" s="15"/>
      <c r="G41" s="17">
        <v>27000</v>
      </c>
      <c r="H41" s="17"/>
      <c r="I41" s="17">
        <v>26800</v>
      </c>
      <c r="K41" s="12"/>
      <c r="L41" s="9"/>
      <c r="M41" s="12"/>
      <c r="N41" s="12"/>
    </row>
    <row r="42" spans="1:14" s="11" customFormat="1" ht="20.25" x14ac:dyDescent="0.25">
      <c r="A42" s="10"/>
      <c r="B42" s="10"/>
      <c r="C42" s="15" t="s">
        <v>35</v>
      </c>
      <c r="D42" s="15"/>
      <c r="E42" s="15"/>
      <c r="F42" s="15"/>
      <c r="G42" s="17">
        <v>27000</v>
      </c>
      <c r="H42" s="17"/>
      <c r="I42" s="17">
        <v>26980</v>
      </c>
      <c r="J42" s="24"/>
      <c r="K42" s="12"/>
      <c r="L42" s="9"/>
      <c r="M42" s="12"/>
    </row>
    <row r="43" spans="1:14" s="11" customFormat="1" ht="20.25" x14ac:dyDescent="0.25">
      <c r="A43" s="10"/>
      <c r="B43" s="10"/>
      <c r="C43" s="15" t="s">
        <v>36</v>
      </c>
      <c r="D43" s="15"/>
      <c r="E43" s="15"/>
      <c r="F43" s="15"/>
      <c r="G43" s="17">
        <f>420+250</f>
        <v>670</v>
      </c>
      <c r="H43" s="17"/>
      <c r="I43" s="17">
        <f>864+50</f>
        <v>914</v>
      </c>
      <c r="K43" s="12"/>
      <c r="L43" s="9"/>
      <c r="M43" s="12"/>
    </row>
    <row r="44" spans="1:14" s="11" customFormat="1" ht="20.25" x14ac:dyDescent="0.25">
      <c r="A44" s="10"/>
      <c r="B44" s="10"/>
      <c r="C44" s="15" t="s">
        <v>37</v>
      </c>
      <c r="D44" s="15"/>
      <c r="E44" s="15"/>
      <c r="F44" s="15"/>
      <c r="G44" s="17">
        <v>325</v>
      </c>
      <c r="H44" s="17"/>
      <c r="I44" s="17">
        <f>397.29</f>
        <v>397.29</v>
      </c>
      <c r="J44" s="24"/>
      <c r="K44" s="12"/>
      <c r="L44" s="9"/>
      <c r="M44" s="12"/>
    </row>
    <row r="45" spans="1:14" s="11" customFormat="1" ht="20.25" customHeight="1" x14ac:dyDescent="0.25">
      <c r="A45" s="10"/>
      <c r="B45" s="10"/>
      <c r="C45" s="15" t="s">
        <v>38</v>
      </c>
      <c r="D45" s="15"/>
      <c r="E45" s="15"/>
      <c r="F45" s="15"/>
      <c r="G45" s="17">
        <f>4790+1570</f>
        <v>6360</v>
      </c>
      <c r="H45" s="17"/>
      <c r="I45" s="17">
        <f>3120+1416</f>
        <v>4536</v>
      </c>
      <c r="K45" s="12"/>
      <c r="L45" s="9"/>
      <c r="M45" s="12"/>
    </row>
    <row r="46" spans="1:14" s="11" customFormat="1" ht="20.25" x14ac:dyDescent="0.25">
      <c r="A46" s="15"/>
      <c r="B46" s="15"/>
      <c r="C46" s="15" t="s">
        <v>39</v>
      </c>
      <c r="D46" s="15"/>
      <c r="E46" s="15"/>
      <c r="F46" s="15"/>
      <c r="G46" s="17">
        <f>11520+48000+2139</f>
        <v>61659</v>
      </c>
      <c r="H46" s="17"/>
      <c r="I46" s="17">
        <v>59905</v>
      </c>
      <c r="K46" s="12"/>
      <c r="L46" s="9"/>
      <c r="M46" s="12"/>
    </row>
    <row r="47" spans="1:14" s="11" customFormat="1" ht="20.25" x14ac:dyDescent="0.25">
      <c r="A47" s="10"/>
      <c r="B47" s="10"/>
      <c r="C47" s="15" t="s">
        <v>40</v>
      </c>
      <c r="D47" s="15"/>
      <c r="E47" s="15"/>
      <c r="F47" s="15"/>
      <c r="G47" s="17">
        <f>30000+15000+400+14000</f>
        <v>59400</v>
      </c>
      <c r="H47" s="17"/>
      <c r="I47" s="17">
        <f>30589+14322.73+222.6+16500</f>
        <v>61634.329999999994</v>
      </c>
      <c r="K47" s="12"/>
      <c r="L47" s="9"/>
      <c r="M47" s="12"/>
    </row>
    <row r="48" spans="1:14" s="11" customFormat="1" ht="20.25" x14ac:dyDescent="0.25">
      <c r="A48" s="10"/>
      <c r="B48" s="10"/>
      <c r="C48" s="15" t="s">
        <v>41</v>
      </c>
      <c r="D48" s="15"/>
      <c r="E48" s="15"/>
      <c r="F48" s="15"/>
      <c r="G48" s="25">
        <f>4000+6100</f>
        <v>10100</v>
      </c>
      <c r="H48" s="17"/>
      <c r="I48" s="25">
        <f>20475.5+7233.4</f>
        <v>27708.9</v>
      </c>
      <c r="K48" s="12"/>
      <c r="L48" s="9"/>
      <c r="M48" s="12"/>
    </row>
    <row r="49" spans="1:13" s="11" customFormat="1" ht="20.25" x14ac:dyDescent="0.25">
      <c r="A49" s="15"/>
      <c r="B49" s="15"/>
      <c r="D49" s="10" t="s">
        <v>42</v>
      </c>
      <c r="G49" s="17">
        <f>SUM(G28:G48)</f>
        <v>1498266</v>
      </c>
      <c r="H49" s="17"/>
      <c r="I49" s="17">
        <f>SUM(I28:I48)</f>
        <v>1429462.85</v>
      </c>
      <c r="K49" s="12"/>
      <c r="L49" s="9"/>
      <c r="M49" s="12"/>
    </row>
    <row r="50" spans="1:13" s="11" customFormat="1" ht="8.25" customHeight="1" x14ac:dyDescent="0.25">
      <c r="A50" s="15"/>
      <c r="B50" s="15"/>
      <c r="C50" s="10"/>
      <c r="D50" s="10"/>
      <c r="G50" s="17"/>
      <c r="H50" s="17"/>
      <c r="I50" s="17"/>
      <c r="K50" s="12"/>
      <c r="L50" s="9"/>
      <c r="M50" s="12"/>
    </row>
    <row r="51" spans="1:13" s="11" customFormat="1" ht="20.25" x14ac:dyDescent="0.25">
      <c r="A51" s="15"/>
      <c r="B51" s="15"/>
      <c r="C51" s="26" t="s">
        <v>43</v>
      </c>
      <c r="D51"/>
      <c r="E51" s="10"/>
      <c r="F51" s="10"/>
      <c r="G51" s="23">
        <f>G25-G49</f>
        <v>-107487</v>
      </c>
      <c r="H51" s="17"/>
      <c r="I51" s="23">
        <f>I25-I49</f>
        <v>95223.039999999804</v>
      </c>
      <c r="K51" s="12"/>
      <c r="L51" s="9"/>
      <c r="M51" s="12"/>
    </row>
    <row r="52" spans="1:13" s="11" customFormat="1" ht="9" customHeight="1" x14ac:dyDescent="0.25">
      <c r="A52" s="15"/>
      <c r="B52" s="15"/>
      <c r="C52" s="15"/>
      <c r="D52" s="15"/>
      <c r="E52" s="15"/>
      <c r="F52" s="15"/>
      <c r="G52" s="17"/>
      <c r="H52" s="17"/>
      <c r="I52" s="17"/>
      <c r="K52" s="12"/>
      <c r="L52" s="9"/>
      <c r="M52" s="12"/>
    </row>
    <row r="53" spans="1:13" s="11" customFormat="1" ht="23.25" customHeight="1" x14ac:dyDescent="0.25">
      <c r="A53" s="15"/>
      <c r="B53" s="15"/>
      <c r="C53" s="15" t="s">
        <v>44</v>
      </c>
      <c r="D53" s="15"/>
      <c r="F53" s="15"/>
      <c r="G53" s="17">
        <v>49068</v>
      </c>
      <c r="H53" s="17"/>
      <c r="I53" s="17">
        <v>49068</v>
      </c>
      <c r="K53" s="12"/>
      <c r="L53" s="9"/>
      <c r="M53" s="12"/>
    </row>
    <row r="54" spans="1:13" s="11" customFormat="1" ht="20.25" x14ac:dyDescent="0.25">
      <c r="A54" s="15"/>
      <c r="B54" s="15"/>
      <c r="C54" s="15" t="s">
        <v>45</v>
      </c>
      <c r="D54" s="15"/>
      <c r="F54" s="15"/>
      <c r="G54" s="17">
        <v>7494</v>
      </c>
      <c r="H54" s="17"/>
      <c r="I54" s="17">
        <v>7494</v>
      </c>
      <c r="K54" s="12"/>
      <c r="L54" s="9"/>
      <c r="M54" s="12"/>
    </row>
    <row r="55" spans="1:13" s="11" customFormat="1" ht="9" customHeight="1" thickBot="1" x14ac:dyDescent="0.3">
      <c r="A55" s="15"/>
      <c r="B55" s="15"/>
      <c r="C55" s="15"/>
      <c r="D55" s="15"/>
      <c r="E55" s="15"/>
      <c r="F55" s="15"/>
      <c r="G55" s="17"/>
      <c r="H55" s="17"/>
      <c r="I55" s="17"/>
      <c r="K55" s="12"/>
      <c r="L55" s="9"/>
      <c r="M55" s="12"/>
    </row>
    <row r="56" spans="1:13" s="11" customFormat="1" ht="21.75" thickTop="1" thickBot="1" x14ac:dyDescent="0.3">
      <c r="A56" s="10"/>
      <c r="B56" s="10"/>
      <c r="C56" s="27" t="s">
        <v>46</v>
      </c>
      <c r="D56" s="28"/>
      <c r="E56" s="28"/>
      <c r="F56" s="28"/>
      <c r="G56" s="29">
        <f>G51-G54-G53</f>
        <v>-164049</v>
      </c>
      <c r="H56" s="29"/>
      <c r="I56" s="29">
        <f>I51-I54-I53</f>
        <v>38661.039999999804</v>
      </c>
      <c r="K56" s="12"/>
      <c r="L56" s="9"/>
      <c r="M56" s="12"/>
    </row>
    <row r="57" spans="1:13" s="11" customFormat="1" ht="21" thickTop="1" x14ac:dyDescent="0.25">
      <c r="A57" s="10"/>
      <c r="B57" s="10"/>
      <c r="C57" s="10"/>
      <c r="D57" s="10"/>
      <c r="E57" s="10"/>
      <c r="F57" s="10"/>
      <c r="G57" s="30"/>
      <c r="H57" s="30"/>
      <c r="K57" s="12"/>
      <c r="L57" s="9"/>
      <c r="M57" s="12"/>
    </row>
    <row r="58" spans="1:13" ht="20.25" x14ac:dyDescent="0.3">
      <c r="B58" s="32"/>
      <c r="C58" s="33"/>
      <c r="F58" s="34"/>
      <c r="G58" s="35"/>
      <c r="H58" s="35"/>
      <c r="I58" s="33"/>
    </row>
    <row r="59" spans="1:13" ht="9.75" customHeight="1" x14ac:dyDescent="0.3">
      <c r="B59" s="32"/>
      <c r="C59" s="33"/>
      <c r="F59" s="34"/>
      <c r="G59" s="35"/>
      <c r="H59" s="35"/>
      <c r="I59" s="33"/>
    </row>
    <row r="60" spans="1:13" ht="20.25" x14ac:dyDescent="0.3">
      <c r="B60" s="32"/>
      <c r="C60" s="37"/>
      <c r="F60" s="34"/>
      <c r="G60" s="35"/>
      <c r="H60" s="35"/>
      <c r="I60" s="33"/>
    </row>
    <row r="61" spans="1:13" ht="20.25" x14ac:dyDescent="0.3">
      <c r="B61" s="32"/>
      <c r="C61" s="38"/>
      <c r="F61" s="34"/>
      <c r="G61" s="35"/>
      <c r="H61" s="35"/>
      <c r="I61" s="33"/>
    </row>
    <row r="62" spans="1:13" ht="33.75" customHeight="1" x14ac:dyDescent="0.3">
      <c r="B62" s="32"/>
      <c r="C62" s="43"/>
      <c r="D62" s="43"/>
      <c r="E62" s="43"/>
      <c r="F62" s="43"/>
      <c r="G62" s="43"/>
      <c r="H62" s="43"/>
      <c r="I62" s="43"/>
    </row>
    <row r="63" spans="1:13" ht="20.25" x14ac:dyDescent="0.3">
      <c r="B63" s="32"/>
      <c r="C63" s="38"/>
      <c r="F63" s="34"/>
      <c r="G63" s="35"/>
      <c r="H63" s="35"/>
      <c r="I63" s="33"/>
    </row>
    <row r="64" spans="1:13" ht="20.25" x14ac:dyDescent="0.3">
      <c r="B64" s="32"/>
      <c r="C64"/>
      <c r="D64" s="38"/>
      <c r="F64" s="34"/>
      <c r="G64" s="35"/>
      <c r="H64" s="35"/>
      <c r="I64" s="33"/>
    </row>
    <row r="65" spans="2:9" ht="20.25" x14ac:dyDescent="0.3">
      <c r="B65" s="32"/>
      <c r="C65" s="38"/>
      <c r="D65" s="38"/>
      <c r="F65" s="34"/>
      <c r="G65" s="35"/>
      <c r="H65" s="35"/>
      <c r="I65" s="33"/>
    </row>
    <row r="66" spans="2:9" ht="20.25" x14ac:dyDescent="0.3">
      <c r="B66" s="32"/>
      <c r="C66" s="38"/>
      <c r="D66" s="38"/>
      <c r="F66" s="34"/>
      <c r="G66" s="35"/>
      <c r="H66" s="35"/>
      <c r="I66" s="33"/>
    </row>
    <row r="67" spans="2:9" ht="39.75" customHeight="1" x14ac:dyDescent="0.3">
      <c r="B67" s="32"/>
      <c r="C67" s="43"/>
      <c r="D67" s="43"/>
      <c r="E67" s="43"/>
      <c r="F67" s="43"/>
      <c r="G67" s="43"/>
      <c r="H67" s="43"/>
      <c r="I67" s="43"/>
    </row>
    <row r="68" spans="2:9" ht="20.25" customHeight="1" x14ac:dyDescent="0.25">
      <c r="C68" s="43"/>
      <c r="D68" s="43"/>
      <c r="E68" s="43"/>
      <c r="F68" s="43"/>
      <c r="G68" s="43"/>
      <c r="H68" s="43"/>
      <c r="I68" s="43"/>
    </row>
    <row r="69" spans="2:9" ht="11.25" customHeight="1" x14ac:dyDescent="0.3">
      <c r="C69" s="38"/>
      <c r="F69" s="34"/>
      <c r="G69" s="35"/>
      <c r="H69" s="35"/>
      <c r="I69" s="33"/>
    </row>
    <row r="70" spans="2:9" ht="20.25" hidden="1" x14ac:dyDescent="0.3">
      <c r="C70" s="39" t="s">
        <v>47</v>
      </c>
      <c r="F70" s="34"/>
      <c r="G70" s="35"/>
      <c r="H70" s="35"/>
      <c r="I70" s="33"/>
    </row>
    <row r="71" spans="2:9" ht="38.25" hidden="1" customHeight="1" x14ac:dyDescent="0.25">
      <c r="C71" s="43" t="s">
        <v>48</v>
      </c>
      <c r="D71" s="43"/>
      <c r="E71" s="43"/>
      <c r="F71" s="43"/>
      <c r="G71" s="43"/>
      <c r="H71" s="43"/>
      <c r="I71" s="43"/>
    </row>
    <row r="72" spans="2:9" ht="37.5" hidden="1" customHeight="1" x14ac:dyDescent="0.25">
      <c r="C72" s="45" t="s">
        <v>49</v>
      </c>
      <c r="D72" s="45"/>
      <c r="E72" s="45"/>
      <c r="F72" s="45"/>
      <c r="G72" s="45"/>
      <c r="H72" s="45"/>
      <c r="I72" s="45"/>
    </row>
    <row r="73" spans="2:9" ht="18" hidden="1" x14ac:dyDescent="0.25">
      <c r="C73" s="38" t="s">
        <v>50</v>
      </c>
      <c r="F73" s="34"/>
      <c r="G73" s="33"/>
      <c r="H73" s="33"/>
      <c r="I73" s="33"/>
    </row>
    <row r="74" spans="2:9" ht="18" hidden="1" x14ac:dyDescent="0.25">
      <c r="C74" s="38" t="s">
        <v>51</v>
      </c>
      <c r="F74" s="34"/>
      <c r="G74" s="33"/>
      <c r="H74" s="33"/>
      <c r="I74" s="33"/>
    </row>
    <row r="75" spans="2:9" ht="29.25" hidden="1" customHeight="1" x14ac:dyDescent="0.25">
      <c r="C75" s="43" t="s">
        <v>52</v>
      </c>
      <c r="D75" s="43"/>
      <c r="E75" s="43"/>
      <c r="F75" s="43"/>
      <c r="G75" s="43"/>
      <c r="H75" s="43"/>
      <c r="I75" s="43"/>
    </row>
    <row r="76" spans="2:9" ht="18" hidden="1" x14ac:dyDescent="0.25">
      <c r="C76" s="40" t="s">
        <v>53</v>
      </c>
      <c r="F76" s="34"/>
      <c r="G76" s="33"/>
      <c r="H76" s="33"/>
      <c r="I76" s="33"/>
    </row>
    <row r="77" spans="2:9" ht="18" hidden="1" x14ac:dyDescent="0.25">
      <c r="C77" s="40">
        <v>1</v>
      </c>
      <c r="D77" s="40" t="s">
        <v>54</v>
      </c>
      <c r="F77" s="34"/>
      <c r="G77" s="33"/>
      <c r="H77" s="33"/>
      <c r="I77" s="33"/>
    </row>
    <row r="78" spans="2:9" ht="18" hidden="1" x14ac:dyDescent="0.25">
      <c r="C78" s="40">
        <v>2</v>
      </c>
      <c r="D78" s="40" t="s">
        <v>55</v>
      </c>
      <c r="F78" s="34"/>
    </row>
    <row r="79" spans="2:9" ht="18" hidden="1" x14ac:dyDescent="0.25">
      <c r="C79" s="40">
        <v>3</v>
      </c>
      <c r="D79" s="40" t="s">
        <v>56</v>
      </c>
      <c r="F79" s="34"/>
    </row>
    <row r="80" spans="2:9" ht="18" hidden="1" x14ac:dyDescent="0.25">
      <c r="C80" s="40">
        <v>4</v>
      </c>
      <c r="D80" s="40" t="s">
        <v>57</v>
      </c>
      <c r="F80" s="34"/>
    </row>
    <row r="81" spans="3:6" ht="18" hidden="1" x14ac:dyDescent="0.25">
      <c r="C81" s="40" t="s">
        <v>58</v>
      </c>
      <c r="D81" s="40"/>
      <c r="F81" s="34"/>
    </row>
    <row r="82" spans="3:6" ht="18" hidden="1" x14ac:dyDescent="0.25">
      <c r="C82" s="40" t="s">
        <v>59</v>
      </c>
      <c r="D82" s="40"/>
      <c r="F82" s="34"/>
    </row>
    <row r="83" spans="3:6" ht="18" hidden="1" x14ac:dyDescent="0.25">
      <c r="C83" s="40">
        <v>1</v>
      </c>
      <c r="D83" s="40" t="s">
        <v>60</v>
      </c>
      <c r="F83" s="41"/>
    </row>
    <row r="84" spans="3:6" ht="18" hidden="1" x14ac:dyDescent="0.25">
      <c r="C84" s="40">
        <v>2</v>
      </c>
      <c r="D84" s="40" t="s">
        <v>61</v>
      </c>
      <c r="F84" s="41"/>
    </row>
    <row r="85" spans="3:6" hidden="1" x14ac:dyDescent="0.25">
      <c r="C85" s="40" t="s">
        <v>58</v>
      </c>
      <c r="D85" s="40"/>
    </row>
    <row r="86" spans="3:6" hidden="1" x14ac:dyDescent="0.25">
      <c r="C86" s="40" t="s">
        <v>62</v>
      </c>
      <c r="D86" s="40"/>
    </row>
    <row r="87" spans="3:6" hidden="1" x14ac:dyDescent="0.25">
      <c r="C87" s="40" t="s">
        <v>63</v>
      </c>
      <c r="D87" s="40"/>
    </row>
    <row r="88" spans="3:6" x14ac:dyDescent="0.25">
      <c r="C88" s="40"/>
      <c r="D88" s="40"/>
    </row>
    <row r="89" spans="3:6" x14ac:dyDescent="0.25">
      <c r="C89" s="40"/>
      <c r="D89" s="40"/>
    </row>
    <row r="90" spans="3:6" x14ac:dyDescent="0.25">
      <c r="C90" s="40"/>
      <c r="D90" s="40"/>
    </row>
    <row r="91" spans="3:6" x14ac:dyDescent="0.25">
      <c r="C91" s="40"/>
      <c r="D91" s="40"/>
    </row>
    <row r="92" spans="3:6" x14ac:dyDescent="0.25">
      <c r="C92" s="40"/>
      <c r="D92" s="40"/>
    </row>
    <row r="93" spans="3:6" x14ac:dyDescent="0.25">
      <c r="C93" s="40"/>
      <c r="D93" s="40"/>
    </row>
    <row r="94" spans="3:6" x14ac:dyDescent="0.25">
      <c r="C94" s="40"/>
      <c r="D94" s="40"/>
    </row>
    <row r="95" spans="3:6" x14ac:dyDescent="0.25">
      <c r="C95" s="40"/>
      <c r="D95" s="40"/>
    </row>
    <row r="96" spans="3:6" x14ac:dyDescent="0.25">
      <c r="C96" s="40"/>
      <c r="D96" s="40"/>
    </row>
    <row r="97" spans="3:3" x14ac:dyDescent="0.25">
      <c r="C97" s="40"/>
    </row>
    <row r="98" spans="3:3" x14ac:dyDescent="0.25">
      <c r="C98" s="40"/>
    </row>
    <row r="99" spans="3:3" x14ac:dyDescent="0.25">
      <c r="C99" s="40"/>
    </row>
    <row r="100" spans="3:3" x14ac:dyDescent="0.25">
      <c r="C100" s="40"/>
    </row>
    <row r="101" spans="3:3" x14ac:dyDescent="0.25">
      <c r="C101" s="40"/>
    </row>
    <row r="102" spans="3:3" x14ac:dyDescent="0.25">
      <c r="C102" s="40"/>
    </row>
    <row r="103" spans="3:3" x14ac:dyDescent="0.25">
      <c r="C103" s="40"/>
    </row>
    <row r="104" spans="3:3" x14ac:dyDescent="0.25">
      <c r="C104" s="40"/>
    </row>
    <row r="105" spans="3:3" x14ac:dyDescent="0.25">
      <c r="C105" s="40"/>
    </row>
    <row r="106" spans="3:3" x14ac:dyDescent="0.25">
      <c r="C106" s="40"/>
    </row>
    <row r="107" spans="3:3" x14ac:dyDescent="0.25">
      <c r="C107" s="40"/>
    </row>
    <row r="108" spans="3:3" x14ac:dyDescent="0.25">
      <c r="C108" s="40"/>
    </row>
    <row r="109" spans="3:3" x14ac:dyDescent="0.25">
      <c r="C109" s="40"/>
    </row>
    <row r="110" spans="3:3" x14ac:dyDescent="0.25">
      <c r="C110" s="40"/>
    </row>
    <row r="111" spans="3:3" x14ac:dyDescent="0.25">
      <c r="C111" s="40"/>
    </row>
  </sheetData>
  <mergeCells count="7">
    <mergeCell ref="C75:I75"/>
    <mergeCell ref="C40:F40"/>
    <mergeCell ref="C62:I62"/>
    <mergeCell ref="C67:I67"/>
    <mergeCell ref="C68:I68"/>
    <mergeCell ref="C71:I71"/>
    <mergeCell ref="C72:I7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Ray</dc:creator>
  <cp:lastModifiedBy>Claire Parde</cp:lastModifiedBy>
  <dcterms:created xsi:type="dcterms:W3CDTF">2024-04-19T15:22:37Z</dcterms:created>
  <dcterms:modified xsi:type="dcterms:W3CDTF">2024-11-27T17:10:25Z</dcterms:modified>
</cp:coreProperties>
</file>